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ywatny\!INWESTYCJE\2024-2025\Sokoła 4\dokumentacja_projektowa\Dane wstepne\SM Szobiszowice\zuzycie wody\PEC\"/>
    </mc:Choice>
  </mc:AlternateContent>
  <xr:revisionPtr revIDLastSave="0" documentId="13_ncr:1_{58114A19-A2E7-403A-B56D-703714D778CA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S-4" sheetId="1" r:id="rId1"/>
    <sheet name="Podsumowanie" sheetId="9" r:id="rId2"/>
  </sheets>
  <definedNames>
    <definedName name="_xlnm.Print_Area" localSheetId="1">Podsumowanie!$A$4:$B$32</definedName>
  </definedNames>
  <calcPr calcId="191029"/>
</workbook>
</file>

<file path=xl/calcChain.xml><?xml version="1.0" encoding="utf-8"?>
<calcChain xmlns="http://schemas.openxmlformats.org/spreadsheetml/2006/main">
  <c r="B86" i="9" l="1"/>
  <c r="B85" i="9"/>
  <c r="B65" i="9"/>
  <c r="B64" i="9"/>
  <c r="E5" i="1" l="1"/>
  <c r="E59" i="1" s="1"/>
  <c r="E3" i="1"/>
  <c r="E4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B44" i="9" l="1"/>
  <c r="B37" i="9"/>
  <c r="B30" i="9"/>
  <c r="B23" i="9"/>
  <c r="B16" i="9"/>
  <c r="B9" i="9"/>
  <c r="B43" i="9"/>
  <c r="B92" i="9" s="1"/>
  <c r="B93" i="9" l="1"/>
  <c r="E68" i="1"/>
  <c r="B53" i="9"/>
  <c r="B52" i="9"/>
  <c r="B46" i="9" l="1"/>
  <c r="B45" i="9" l="1"/>
  <c r="B10" i="9" l="1"/>
  <c r="B11" i="9"/>
  <c r="B17" i="9"/>
  <c r="B18" i="9"/>
  <c r="B24" i="9"/>
  <c r="B25" i="9"/>
  <c r="B31" i="9"/>
  <c r="B32" i="9"/>
  <c r="B38" i="9"/>
  <c r="B39" i="9"/>
  <c r="B94" i="9" l="1"/>
  <c r="B95" i="9"/>
  <c r="B88" i="9" l="1"/>
  <c r="B87" i="9"/>
  <c r="B81" i="9"/>
  <c r="B80" i="9"/>
  <c r="B74" i="9"/>
  <c r="B73" i="9"/>
  <c r="B66" i="9"/>
  <c r="B67" i="9"/>
  <c r="B59" i="9"/>
  <c r="B60" i="9"/>
  <c r="E61" i="1" l="1"/>
  <c r="E62" i="1" l="1"/>
</calcChain>
</file>

<file path=xl/sharedStrings.xml><?xml version="1.0" encoding="utf-8"?>
<sst xmlns="http://schemas.openxmlformats.org/spreadsheetml/2006/main" count="207" uniqueCount="100">
  <si>
    <t>Sokoła 4/1</t>
  </si>
  <si>
    <t>Sokoła 4/2</t>
  </si>
  <si>
    <t>Sokoła 4/3</t>
  </si>
  <si>
    <t>Sokoła 4/4</t>
  </si>
  <si>
    <t>Sokoła 4/5</t>
  </si>
  <si>
    <t>Sokoła 4/6</t>
  </si>
  <si>
    <t>Sokoła 4/7</t>
  </si>
  <si>
    <t>Sokoła 4/8</t>
  </si>
  <si>
    <t>Sokoła 4/9</t>
  </si>
  <si>
    <t>Sokoła 4/10</t>
  </si>
  <si>
    <t>Sokoła 4/11</t>
  </si>
  <si>
    <t>Sokoła 4/12</t>
  </si>
  <si>
    <t>Sokoła 4/13</t>
  </si>
  <si>
    <t>Sokoła 4/14</t>
  </si>
  <si>
    <t>Sokoła 4/15</t>
  </si>
  <si>
    <t>Sokoła 4/16</t>
  </si>
  <si>
    <t>Sokoła 4/17</t>
  </si>
  <si>
    <t>Sokoła 4/18</t>
  </si>
  <si>
    <t>Sokoła 4/19</t>
  </si>
  <si>
    <t>Sokoła 4/20</t>
  </si>
  <si>
    <t>Sokoła 4/21</t>
  </si>
  <si>
    <t>Sokoła 4/22</t>
  </si>
  <si>
    <t>Sokoła 4/23</t>
  </si>
  <si>
    <t>Sokoła 4/24</t>
  </si>
  <si>
    <t>Sokoła 4/25</t>
  </si>
  <si>
    <t>Sokoła 4/26</t>
  </si>
  <si>
    <t>Sokoła 4/27</t>
  </si>
  <si>
    <t>Sokoła 4/28</t>
  </si>
  <si>
    <t>Sokoła 4/29</t>
  </si>
  <si>
    <t>Sokoła 4/30</t>
  </si>
  <si>
    <t>Sokoła 4/31</t>
  </si>
  <si>
    <t>Sokoła 4/32</t>
  </si>
  <si>
    <t>Sokoła 4/33</t>
  </si>
  <si>
    <t>Sokoła 4/34</t>
  </si>
  <si>
    <t>Sokoła 4/35</t>
  </si>
  <si>
    <t>Sokoła 4/36</t>
  </si>
  <si>
    <t>Sokoła 4/37</t>
  </si>
  <si>
    <t>Sokoła 4/38</t>
  </si>
  <si>
    <t>Sokoła 4/39</t>
  </si>
  <si>
    <t>Sokoła 4/40</t>
  </si>
  <si>
    <t>Sokoła 4/41</t>
  </si>
  <si>
    <t>Sokoła 4/42</t>
  </si>
  <si>
    <t>Sokoła 4/43</t>
  </si>
  <si>
    <t>Sokoła 4/44</t>
  </si>
  <si>
    <t>Sokoła 4/45</t>
  </si>
  <si>
    <t>Sokoła 4/46</t>
  </si>
  <si>
    <t>Sokoła 4/47</t>
  </si>
  <si>
    <t>Sokoła 4/48</t>
  </si>
  <si>
    <t>Sokoła 4/49</t>
  </si>
  <si>
    <t>Sokoła 4/50</t>
  </si>
  <si>
    <t>Sokoła 4/51</t>
  </si>
  <si>
    <t>Sokoła 4/52</t>
  </si>
  <si>
    <t>Sokoła 4/53</t>
  </si>
  <si>
    <t>Sokoła 4/54</t>
  </si>
  <si>
    <t>Sokoła 4/55</t>
  </si>
  <si>
    <t>Sokoła 4/PG</t>
  </si>
  <si>
    <t>Adres</t>
  </si>
  <si>
    <t>PWIK</t>
  </si>
  <si>
    <t>Razem</t>
  </si>
  <si>
    <t>Zimna Woda</t>
  </si>
  <si>
    <t>Zużycie</t>
  </si>
  <si>
    <t>ZW</t>
  </si>
  <si>
    <t>%%</t>
  </si>
  <si>
    <t>Różnica</t>
  </si>
  <si>
    <t>ISTA</t>
  </si>
  <si>
    <t>RÓZNICA</t>
  </si>
  <si>
    <t>S-4</t>
  </si>
  <si>
    <t>RAZEM</t>
  </si>
  <si>
    <t>MAJ</t>
  </si>
  <si>
    <t>SIERPIEŃ</t>
  </si>
  <si>
    <t>LIPIEC</t>
  </si>
  <si>
    <t>KWIECIEŃ</t>
  </si>
  <si>
    <t>MARZEC</t>
  </si>
  <si>
    <t>GRUDZIEŃ</t>
  </si>
  <si>
    <t>WRZESIEŃ</t>
  </si>
  <si>
    <t>STYCZEŃ</t>
  </si>
  <si>
    <t>CZERWIEC</t>
  </si>
  <si>
    <t>LUTY</t>
  </si>
  <si>
    <t>1.Różnice wody w budynku Toszecka 86-96 spowodowane są remontami na instalacji zimnej wody (wymiana poziomów wody w piwnicy) w miesiącach marzec-kwiecień oraz remont na instalacji centralnego ogrzewania (wymiana głównych zaworów w węzłach cieplnych oraz wymiana zaciekających zaworów na podpionach) w miesiącach maj - czerwiec</t>
  </si>
  <si>
    <t>2. Róznice Szt 58-62 w okresie Lipiec-Sierpień-Wrzesień spowodowane są uszkodzeniem wodomierza głównego na klatce Szt 60. Wodomierz został wymieniony przez PWIK pod koniec Września</t>
  </si>
  <si>
    <t>3. Różnica S4 w miesiącu Lipiec spowodowana była awarią na zbiorniku w zestawie hydroforowym</t>
  </si>
  <si>
    <t>4. Różnica w Październiku: Szt 58-62 - Awaria nakładki na 1 wodomierzu, Szt 25-33 - Awaria nakładki na 1 wodomierzu, T 86-96 - Awaria nakładki na 3 wodomierzach, Szt 1-15 - Awaria nakładki na 1 wodomierzu. Dodatkowo wodomierze główne w zasobach znajdujących się na ul. Sztabu Powstańczego zostały wymienione w związku z czym ogólne różnice mogły ulec zmianie.</t>
  </si>
  <si>
    <t>PAŹDZIERNIK</t>
  </si>
  <si>
    <t>5. Różnica w Listopadzie: Szt 58-62 - W dalszym ciągu awaria nakładki na 1 wodomierzu, T86-96 3 nakładki, Szt 1-15 - awaria wodomierza, naprawy zostały wykonane w Grudniu podczas wymiany wodomierzy lokalowych. Dodatkowo 2 wodomierze nie są wprowadzone do systemu. Szt 25-33 Różnica zwiazana jest min. z awarią na pionach ciepłej wody co skutkowało spuszczaniem wody z pionów.</t>
  </si>
  <si>
    <t>Nowy wodomierz</t>
  </si>
  <si>
    <t>Wymiana/Uwagi</t>
  </si>
  <si>
    <t>20.12.22/Działa</t>
  </si>
  <si>
    <t>1.12.22/Działa</t>
  </si>
  <si>
    <t>Niewymieniony</t>
  </si>
  <si>
    <t>01.12.22/Działa</t>
  </si>
  <si>
    <t>01.12.22/Działa/Niezamieszkałe</t>
  </si>
  <si>
    <t>01.12.22/Nie działa?</t>
  </si>
  <si>
    <t>01.12.22/Brak odczytu(NM)</t>
  </si>
  <si>
    <t>28.12.2022/Puste</t>
  </si>
  <si>
    <t>28.11-31.12</t>
  </si>
  <si>
    <t>SM/Działa</t>
  </si>
  <si>
    <t>LISTOPAD</t>
  </si>
  <si>
    <t>6. Róznice w Grudniu spowodowane wymianą wodomierzy w lokalach mieszkalnych. W kilku z nich wodomierze nie przedstawiały odczytu w związku z wymianą nakładki. Dopóki Ista nie wprowadzi nowych nakładek do portalu Ista24, nie posiadamy odczytów zdalnych.</t>
  </si>
  <si>
    <t>7. Różnice całoroczne związane z CW Szt 16-20 wynikają z porozumienia z SM Politechnika. Podział wody ciepłej pomiędzy budynkami wyliczany jest na cały rok ze zużycia wody z poprzedniego roku.</t>
  </si>
  <si>
    <t>Zużycia wody w budynkau Sokoła 4 w Gliwicach za okres 01.01.2022-31.12.2022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</si>
</sst>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color indexed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b/>
      <sz val="9"/>
      <color indexed="9"/>
      <name val="Arial"/>
      <family val="2"/>
      <charset val="238"/>
    </font>
    <font>
      <sz val="10"/>
      <color theme="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22"/>
      <name val="Arial"/>
      <family val="2"/>
      <charset val="238"/>
    </font>
    <font>
      <sz val="10"/>
      <name val="Calibri"/>
      <family val="2"/>
      <charset val="238"/>
    </font>
    <font>
      <b/>
      <sz val="16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b/>
      <sz val="16"/>
      <color theme="0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8"/>
      <color theme="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21" borderId="4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9" fillId="0" borderId="0"/>
    <xf numFmtId="0" fontId="25" fillId="0" borderId="0"/>
    <xf numFmtId="0" fontId="16" fillId="20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23" borderId="9" applyNumberFormat="0" applyFont="0" applyAlignment="0" applyProtection="0"/>
    <xf numFmtId="0" fontId="21" fillId="3" borderId="0" applyNumberFormat="0" applyBorder="0" applyAlignment="0" applyProtection="0"/>
    <xf numFmtId="0" fontId="31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9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44" fillId="0" borderId="0"/>
    <xf numFmtId="0" fontId="45" fillId="0" borderId="0"/>
    <xf numFmtId="0" fontId="46" fillId="0" borderId="0"/>
  </cellStyleXfs>
  <cellXfs count="84">
    <xf numFmtId="0" fontId="0" fillId="0" borderId="0" xfId="0"/>
    <xf numFmtId="0" fontId="24" fillId="25" borderId="10" xfId="0" applyFont="1" applyFill="1" applyBorder="1" applyAlignment="1">
      <alignment horizontal="center"/>
    </xf>
    <xf numFmtId="0" fontId="24" fillId="26" borderId="1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2" fillId="27" borderId="1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6" fillId="28" borderId="1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Alignment="1">
      <alignment horizontal="center"/>
    </xf>
    <xf numFmtId="0" fontId="24" fillId="24" borderId="11" xfId="0" applyFont="1" applyFill="1" applyBorder="1" applyAlignment="1">
      <alignment horizontal="center"/>
    </xf>
    <xf numFmtId="0" fontId="3" fillId="30" borderId="10" xfId="0" applyFont="1" applyFill="1" applyBorder="1" applyAlignment="1">
      <alignment horizontal="center"/>
    </xf>
    <xf numFmtId="0" fontId="3" fillId="32" borderId="10" xfId="0" applyFont="1" applyFill="1" applyBorder="1"/>
    <xf numFmtId="0" fontId="3" fillId="33" borderId="10" xfId="0" applyFont="1" applyFill="1" applyBorder="1"/>
    <xf numFmtId="0" fontId="27" fillId="29" borderId="10" xfId="0" applyFont="1" applyFill="1" applyBorder="1"/>
    <xf numFmtId="0" fontId="3" fillId="31" borderId="20" xfId="0" applyFont="1" applyFill="1" applyBorder="1"/>
    <xf numFmtId="0" fontId="3" fillId="33" borderId="20" xfId="0" applyFont="1" applyFill="1" applyBorder="1"/>
    <xf numFmtId="0" fontId="3" fillId="32" borderId="20" xfId="0" applyFont="1" applyFill="1" applyBorder="1"/>
    <xf numFmtId="0" fontId="27" fillId="29" borderId="20" xfId="0" applyFont="1" applyFill="1" applyBorder="1"/>
    <xf numFmtId="0" fontId="3" fillId="0" borderId="20" xfId="0" applyFont="1" applyBorder="1"/>
    <xf numFmtId="0" fontId="3" fillId="31" borderId="10" xfId="0" applyFont="1" applyFill="1" applyBorder="1"/>
    <xf numFmtId="0" fontId="30" fillId="0" borderId="27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 wrapText="1"/>
    </xf>
    <xf numFmtId="0" fontId="32" fillId="30" borderId="10" xfId="0" applyFont="1" applyFill="1" applyBorder="1" applyAlignment="1">
      <alignment horizontal="center" vertical="center" wrapText="1"/>
    </xf>
    <xf numFmtId="0" fontId="32" fillId="31" borderId="20" xfId="0" applyFont="1" applyFill="1" applyBorder="1" applyAlignment="1">
      <alignment horizontal="center" vertical="center" wrapText="1"/>
    </xf>
    <xf numFmtId="0" fontId="32" fillId="31" borderId="10" xfId="0" applyFont="1" applyFill="1" applyBorder="1" applyAlignment="1">
      <alignment horizontal="center" vertical="center" wrapText="1"/>
    </xf>
    <xf numFmtId="0" fontId="32" fillId="33" borderId="20" xfId="0" applyFont="1" applyFill="1" applyBorder="1" applyAlignment="1">
      <alignment horizontal="center" vertical="center" wrapText="1"/>
    </xf>
    <xf numFmtId="0" fontId="32" fillId="32" borderId="20" xfId="0" applyFont="1" applyFill="1" applyBorder="1" applyAlignment="1">
      <alignment horizontal="center" vertical="center" wrapText="1"/>
    </xf>
    <xf numFmtId="0" fontId="32" fillId="32" borderId="10" xfId="0" applyFont="1" applyFill="1" applyBorder="1" applyAlignment="1">
      <alignment horizontal="center" vertical="center" wrapText="1"/>
    </xf>
    <xf numFmtId="0" fontId="37" fillId="29" borderId="24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27" fillId="29" borderId="30" xfId="0" applyFont="1" applyFill="1" applyBorder="1"/>
    <xf numFmtId="0" fontId="27" fillId="29" borderId="13" xfId="0" applyFont="1" applyFill="1" applyBorder="1"/>
    <xf numFmtId="2" fontId="32" fillId="33" borderId="10" xfId="0" applyNumberFormat="1" applyFont="1" applyFill="1" applyBorder="1" applyAlignment="1">
      <alignment horizontal="center" vertical="center" wrapText="1"/>
    </xf>
    <xf numFmtId="2" fontId="37" fillId="29" borderId="2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7" fillId="27" borderId="14" xfId="0" applyFont="1" applyFill="1" applyBorder="1" applyAlignment="1">
      <alignment horizontal="center"/>
    </xf>
    <xf numFmtId="0" fontId="23" fillId="29" borderId="10" xfId="35" applyFont="1" applyFill="1" applyBorder="1" applyAlignment="1">
      <alignment horizontal="center" vertical="center"/>
    </xf>
    <xf numFmtId="0" fontId="23" fillId="0" borderId="10" xfId="35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29" borderId="10" xfId="0" applyFont="1" applyFill="1" applyBorder="1" applyAlignment="1">
      <alignment horizontal="center" vertical="center"/>
    </xf>
    <xf numFmtId="0" fontId="43" fillId="31" borderId="10" xfId="53" applyFill="1" applyBorder="1" applyAlignment="1">
      <alignment horizontal="center" vertical="center"/>
    </xf>
    <xf numFmtId="0" fontId="23" fillId="31" borderId="10" xfId="0" applyFont="1" applyFill="1" applyBorder="1" applyAlignment="1">
      <alignment horizontal="center" vertical="center"/>
    </xf>
    <xf numFmtId="0" fontId="23" fillId="31" borderId="10" xfId="35" applyFont="1" applyFill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0" borderId="10" xfId="0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29" borderId="20" xfId="0" applyFont="1" applyFill="1" applyBorder="1" applyAlignment="1">
      <alignment horizontal="center" vertical="center"/>
    </xf>
    <xf numFmtId="0" fontId="22" fillId="27" borderId="28" xfId="0" applyFont="1" applyFill="1" applyBorder="1" applyAlignment="1">
      <alignment horizontal="center"/>
    </xf>
    <xf numFmtId="0" fontId="22" fillId="27" borderId="20" xfId="0" applyFont="1" applyFill="1" applyBorder="1" applyAlignment="1">
      <alignment horizontal="center"/>
    </xf>
    <xf numFmtId="0" fontId="27" fillId="27" borderId="21" xfId="0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29" borderId="21" xfId="0" applyFont="1" applyFill="1" applyBorder="1" applyAlignment="1">
      <alignment horizontal="center"/>
    </xf>
    <xf numFmtId="14" fontId="3" fillId="0" borderId="21" xfId="0" applyNumberFormat="1" applyFont="1" applyBorder="1" applyAlignment="1">
      <alignment horizontal="center"/>
    </xf>
    <xf numFmtId="0" fontId="24" fillId="31" borderId="20" xfId="0" applyFont="1" applyFill="1" applyBorder="1" applyAlignment="1">
      <alignment horizontal="center" vertical="center"/>
    </xf>
    <xf numFmtId="14" fontId="0" fillId="0" borderId="21" xfId="0" applyNumberFormat="1" applyBorder="1" applyAlignment="1">
      <alignment horizontal="center"/>
    </xf>
    <xf numFmtId="0" fontId="24" fillId="31" borderId="24" xfId="0" applyFont="1" applyFill="1" applyBorder="1" applyAlignment="1">
      <alignment horizontal="center" vertical="center"/>
    </xf>
    <xf numFmtId="0" fontId="23" fillId="31" borderId="22" xfId="35" applyFont="1" applyFill="1" applyBorder="1" applyAlignment="1">
      <alignment horizontal="center" vertical="center"/>
    </xf>
    <xf numFmtId="0" fontId="3" fillId="31" borderId="21" xfId="0" applyFont="1" applyFill="1" applyBorder="1" applyAlignment="1">
      <alignment horizontal="center"/>
    </xf>
    <xf numFmtId="14" fontId="3" fillId="31" borderId="21" xfId="0" applyNumberFormat="1" applyFont="1" applyFill="1" applyBorder="1" applyAlignment="1">
      <alignment horizontal="center"/>
    </xf>
    <xf numFmtId="0" fontId="23" fillId="31" borderId="22" xfId="0" applyFont="1" applyFill="1" applyBorder="1" applyAlignment="1">
      <alignment horizontal="center" vertical="center"/>
    </xf>
    <xf numFmtId="0" fontId="3" fillId="31" borderId="23" xfId="0" applyFont="1" applyFill="1" applyBorder="1" applyAlignment="1">
      <alignment horizontal="center"/>
    </xf>
    <xf numFmtId="14" fontId="22" fillId="27" borderId="12" xfId="0" applyNumberFormat="1" applyFont="1" applyFill="1" applyBorder="1" applyAlignment="1">
      <alignment horizontal="center"/>
    </xf>
    <xf numFmtId="0" fontId="23" fillId="27" borderId="14" xfId="0" applyFont="1" applyFill="1" applyBorder="1" applyAlignment="1">
      <alignment horizontal="center"/>
    </xf>
    <xf numFmtId="0" fontId="27" fillId="27" borderId="33" xfId="0" applyFont="1" applyFill="1" applyBorder="1" applyAlignment="1">
      <alignment horizontal="center"/>
    </xf>
    <xf numFmtId="0" fontId="27" fillId="27" borderId="31" xfId="0" applyFont="1" applyFill="1" applyBorder="1" applyAlignment="1">
      <alignment horizontal="center"/>
    </xf>
    <xf numFmtId="0" fontId="27" fillId="27" borderId="32" xfId="0" applyFont="1" applyFill="1" applyBorder="1" applyAlignment="1">
      <alignment horizontal="center"/>
    </xf>
    <xf numFmtId="0" fontId="30" fillId="0" borderId="20" xfId="0" applyFont="1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30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/>
    </xf>
    <xf numFmtId="0" fontId="30" fillId="0" borderId="16" xfId="0" applyFont="1" applyBorder="1" applyAlignment="1">
      <alignment horizontal="center"/>
    </xf>
    <xf numFmtId="0" fontId="30" fillId="0" borderId="26" xfId="0" applyFont="1" applyBorder="1" applyAlignment="1">
      <alignment horizontal="center"/>
    </xf>
    <xf numFmtId="0" fontId="30" fillId="0" borderId="15" xfId="0" applyFont="1" applyBorder="1" applyAlignment="1">
      <alignment horizontal="center"/>
    </xf>
  </cellXfs>
  <cellStyles count="57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10" xfId="50" xr:uid="{00000000-0005-0000-0000-000023000000}"/>
    <cellStyle name="Normalny 11" xfId="51" xr:uid="{00000000-0005-0000-0000-000024000000}"/>
    <cellStyle name="Normalny 12" xfId="52" xr:uid="{00000000-0005-0000-0000-000025000000}"/>
    <cellStyle name="Normalny 13" xfId="53" xr:uid="{00000000-0005-0000-0000-000026000000}"/>
    <cellStyle name="Normalny 14" xfId="54" xr:uid="{94C9E26F-7C80-4480-B76E-B62B109BE77D}"/>
    <cellStyle name="Normalny 15" xfId="55" xr:uid="{085C280D-044D-41E2-A362-FBA5BA3B9C77}"/>
    <cellStyle name="Normalny 16" xfId="56" xr:uid="{F19647D5-F588-45E0-AD33-90B016F46D15}"/>
    <cellStyle name="Normalny 2" xfId="35" xr:uid="{00000000-0005-0000-0000-000027000000}"/>
    <cellStyle name="Normalny 3" xfId="36" xr:uid="{00000000-0005-0000-0000-000028000000}"/>
    <cellStyle name="Normalny 4" xfId="44" xr:uid="{00000000-0005-0000-0000-000029000000}"/>
    <cellStyle name="Normalny 5" xfId="45" xr:uid="{00000000-0005-0000-0000-00002A000000}"/>
    <cellStyle name="Normalny 6" xfId="46" xr:uid="{00000000-0005-0000-0000-00002B000000}"/>
    <cellStyle name="Normalny 7" xfId="47" xr:uid="{00000000-0005-0000-0000-00002C000000}"/>
    <cellStyle name="Normalny 8" xfId="48" xr:uid="{00000000-0005-0000-0000-00002D000000}"/>
    <cellStyle name="Normalny 9" xfId="49" xr:uid="{00000000-0005-0000-0000-00002E000000}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68"/>
  <sheetViews>
    <sheetView workbookViewId="0">
      <selection activeCell="D10" sqref="D10"/>
    </sheetView>
  </sheetViews>
  <sheetFormatPr defaultRowHeight="12.75"/>
  <cols>
    <col min="1" max="1" width="28.5703125" customWidth="1"/>
    <col min="2" max="5" width="12.85546875" customWidth="1"/>
    <col min="6" max="6" width="32.7109375" customWidth="1"/>
    <col min="7" max="7" width="17.28515625" customWidth="1"/>
  </cols>
  <sheetData>
    <row r="1" spans="1:7" ht="12.75" customHeight="1">
      <c r="A1" s="48" t="s">
        <v>56</v>
      </c>
      <c r="B1" s="64" t="s">
        <v>94</v>
      </c>
      <c r="C1" s="65"/>
      <c r="D1" s="65"/>
      <c r="E1" s="65"/>
      <c r="F1" s="66"/>
      <c r="G1" s="7"/>
    </row>
    <row r="2" spans="1:7" ht="12.75" customHeight="1">
      <c r="A2" s="49"/>
      <c r="B2" s="62" t="s">
        <v>59</v>
      </c>
      <c r="C2" s="63"/>
      <c r="D2" s="35" t="s">
        <v>84</v>
      </c>
      <c r="E2" s="4" t="s">
        <v>60</v>
      </c>
      <c r="F2" s="50" t="s">
        <v>85</v>
      </c>
      <c r="G2" s="7"/>
    </row>
    <row r="3" spans="1:7" ht="12.75" customHeight="1">
      <c r="A3" s="46" t="s">
        <v>0</v>
      </c>
      <c r="B3" s="37">
        <v>160.34399999999999</v>
      </c>
      <c r="C3" s="34">
        <v>162.30500000000001</v>
      </c>
      <c r="D3" s="37">
        <v>1.0389999999999999</v>
      </c>
      <c r="E3" s="38">
        <f>C3-B3+D3</f>
        <v>3.0000000000000124</v>
      </c>
      <c r="F3" s="51" t="s">
        <v>86</v>
      </c>
      <c r="G3" s="7"/>
    </row>
    <row r="4" spans="1:7" ht="12.75" customHeight="1">
      <c r="A4" s="46" t="s">
        <v>1</v>
      </c>
      <c r="B4" s="37">
        <v>119.508</v>
      </c>
      <c r="C4" s="37">
        <v>119.633</v>
      </c>
      <c r="D4" s="37">
        <v>3.32</v>
      </c>
      <c r="E4" s="38">
        <f t="shared" ref="E4:E58" si="0">C4-B4+D4</f>
        <v>3.4449999999999998</v>
      </c>
      <c r="F4" s="51" t="s">
        <v>87</v>
      </c>
      <c r="G4" s="7"/>
    </row>
    <row r="5" spans="1:7" ht="12.75" customHeight="1">
      <c r="A5" s="47" t="s">
        <v>2</v>
      </c>
      <c r="B5" s="36">
        <v>412.99200000000002</v>
      </c>
      <c r="C5" s="36">
        <v>416.25799999999998</v>
      </c>
      <c r="D5" s="36"/>
      <c r="E5" s="39">
        <f>C5-B5+D5</f>
        <v>3.2659999999999627</v>
      </c>
      <c r="F5" s="52" t="s">
        <v>88</v>
      </c>
      <c r="G5" s="7"/>
    </row>
    <row r="6" spans="1:7" ht="12.75" customHeight="1">
      <c r="A6" s="46" t="s">
        <v>3</v>
      </c>
      <c r="B6" s="37">
        <v>487.53100000000001</v>
      </c>
      <c r="C6" s="37">
        <v>488.02300000000002</v>
      </c>
      <c r="D6" s="37">
        <v>8.7889999999999997</v>
      </c>
      <c r="E6" s="38">
        <f t="shared" si="0"/>
        <v>9.2810000000000183</v>
      </c>
      <c r="F6" s="53" t="s">
        <v>89</v>
      </c>
      <c r="G6" s="7"/>
    </row>
    <row r="7" spans="1:7" ht="12.75" customHeight="1">
      <c r="A7" s="46" t="s">
        <v>4</v>
      </c>
      <c r="B7" s="37">
        <v>633.22699999999998</v>
      </c>
      <c r="C7" s="37">
        <v>634.07799999999997</v>
      </c>
      <c r="D7" s="37">
        <v>9.9770000000000003</v>
      </c>
      <c r="E7" s="38">
        <f t="shared" si="0"/>
        <v>10.827999999999999</v>
      </c>
      <c r="F7" s="53" t="s">
        <v>89</v>
      </c>
      <c r="G7" s="7"/>
    </row>
    <row r="8" spans="1:7" ht="12.75" customHeight="1">
      <c r="A8" s="46" t="s">
        <v>5</v>
      </c>
      <c r="B8" s="37">
        <v>240.18</v>
      </c>
      <c r="C8" s="37">
        <v>240.36699999999999</v>
      </c>
      <c r="D8" s="37"/>
      <c r="E8" s="38">
        <f t="shared" si="0"/>
        <v>0.1869999999999834</v>
      </c>
      <c r="F8" s="53" t="s">
        <v>89</v>
      </c>
      <c r="G8" s="7"/>
    </row>
    <row r="9" spans="1:7" ht="12.75" customHeight="1">
      <c r="A9" s="46" t="s">
        <v>6</v>
      </c>
      <c r="B9" s="37">
        <v>377.57799999999997</v>
      </c>
      <c r="C9" s="37">
        <v>377.98399999999998</v>
      </c>
      <c r="D9" s="37">
        <v>6.2729999999999997</v>
      </c>
      <c r="E9" s="38">
        <f t="shared" si="0"/>
        <v>6.6790000000000056</v>
      </c>
      <c r="F9" s="53" t="s">
        <v>89</v>
      </c>
      <c r="G9" s="7"/>
    </row>
    <row r="10" spans="1:7" ht="12.75" customHeight="1">
      <c r="A10" s="46" t="s">
        <v>7</v>
      </c>
      <c r="B10" s="37">
        <v>198.28100000000001</v>
      </c>
      <c r="C10" s="37">
        <v>200.125</v>
      </c>
      <c r="D10" s="37">
        <v>0.98399999999999999</v>
      </c>
      <c r="E10" s="38">
        <f t="shared" si="0"/>
        <v>2.8279999999999941</v>
      </c>
      <c r="F10" s="51" t="s">
        <v>86</v>
      </c>
      <c r="G10" s="7"/>
    </row>
    <row r="11" spans="1:7" ht="12.75" customHeight="1">
      <c r="A11" s="46" t="s">
        <v>8</v>
      </c>
      <c r="B11" s="37">
        <v>192.625</v>
      </c>
      <c r="C11" s="37">
        <v>192.81200000000001</v>
      </c>
      <c r="D11" s="37">
        <v>4.57</v>
      </c>
      <c r="E11" s="38">
        <f t="shared" si="0"/>
        <v>4.7570000000000121</v>
      </c>
      <c r="F11" s="53" t="s">
        <v>89</v>
      </c>
      <c r="G11" s="7"/>
    </row>
    <row r="12" spans="1:7" ht="12.75" customHeight="1">
      <c r="A12" s="54" t="s">
        <v>9</v>
      </c>
      <c r="B12" s="40">
        <v>35.508000000000003</v>
      </c>
      <c r="C12" s="40">
        <v>35.633000000000003</v>
      </c>
      <c r="D12" s="40">
        <v>1.109</v>
      </c>
      <c r="E12" s="41">
        <f t="shared" si="0"/>
        <v>1.234</v>
      </c>
      <c r="F12" s="58" t="s">
        <v>90</v>
      </c>
      <c r="G12" s="7"/>
    </row>
    <row r="13" spans="1:7" ht="12.75" customHeight="1">
      <c r="A13" s="46" t="s">
        <v>10</v>
      </c>
      <c r="B13" s="37">
        <v>381.94499999999999</v>
      </c>
      <c r="C13" s="37">
        <v>382.42200000000003</v>
      </c>
      <c r="D13" s="37">
        <v>5.375</v>
      </c>
      <c r="E13" s="38">
        <f t="shared" si="0"/>
        <v>5.8520000000000323</v>
      </c>
      <c r="F13" s="51" t="s">
        <v>89</v>
      </c>
      <c r="G13" s="7"/>
    </row>
    <row r="14" spans="1:7" ht="12.75" customHeight="1">
      <c r="A14" s="46" t="s">
        <v>11</v>
      </c>
      <c r="B14" s="37">
        <v>106.164</v>
      </c>
      <c r="C14" s="37">
        <v>107.60899999999999</v>
      </c>
      <c r="D14" s="37">
        <v>0.35899999999999999</v>
      </c>
      <c r="E14" s="38">
        <f t="shared" si="0"/>
        <v>1.8039999999999932</v>
      </c>
      <c r="F14" s="55">
        <v>44923</v>
      </c>
      <c r="G14" s="7"/>
    </row>
    <row r="15" spans="1:7" ht="12.75" customHeight="1">
      <c r="A15" s="46" t="s">
        <v>12</v>
      </c>
      <c r="B15" s="37">
        <v>429.71899999999999</v>
      </c>
      <c r="C15" s="37">
        <v>429.94499999999999</v>
      </c>
      <c r="D15" s="37">
        <v>2.68</v>
      </c>
      <c r="E15" s="38">
        <f t="shared" si="0"/>
        <v>2.9059999999999993</v>
      </c>
      <c r="F15" s="51" t="s">
        <v>89</v>
      </c>
      <c r="G15" s="7"/>
    </row>
    <row r="16" spans="1:7" ht="12.75" customHeight="1">
      <c r="A16" s="46" t="s">
        <v>13</v>
      </c>
      <c r="B16" s="37">
        <v>131.53899999999999</v>
      </c>
      <c r="C16" s="37">
        <v>132.148</v>
      </c>
      <c r="D16" s="37">
        <v>9.6479999999999997</v>
      </c>
      <c r="E16" s="38">
        <f t="shared" si="0"/>
        <v>10.257000000000009</v>
      </c>
      <c r="F16" s="51" t="s">
        <v>89</v>
      </c>
      <c r="G16" s="7"/>
    </row>
    <row r="17" spans="1:7" ht="12.75" customHeight="1">
      <c r="A17" s="46" t="s">
        <v>14</v>
      </c>
      <c r="B17" s="37">
        <v>243.16399999999999</v>
      </c>
      <c r="C17" s="37">
        <v>243.36699999999999</v>
      </c>
      <c r="D17" s="37">
        <v>4.7809999999999997</v>
      </c>
      <c r="E17" s="38">
        <f t="shared" si="0"/>
        <v>4.9840000000000027</v>
      </c>
      <c r="F17" s="51" t="s">
        <v>89</v>
      </c>
      <c r="G17" s="7"/>
    </row>
    <row r="18" spans="1:7" ht="12.75" customHeight="1">
      <c r="A18" s="46" t="s">
        <v>15</v>
      </c>
      <c r="B18" s="37">
        <v>65.039000000000001</v>
      </c>
      <c r="C18" s="37">
        <v>65.069999999999993</v>
      </c>
      <c r="D18" s="37">
        <v>0.92200000000000004</v>
      </c>
      <c r="E18" s="38">
        <f t="shared" si="0"/>
        <v>0.95299999999999174</v>
      </c>
      <c r="F18" s="51" t="s">
        <v>89</v>
      </c>
      <c r="G18" s="7"/>
    </row>
    <row r="19" spans="1:7" ht="12.75" customHeight="1">
      <c r="A19" s="46" t="s">
        <v>16</v>
      </c>
      <c r="B19" s="37">
        <v>125.76600000000001</v>
      </c>
      <c r="C19" s="37">
        <v>126.14100000000001</v>
      </c>
      <c r="D19" s="37">
        <v>4.117</v>
      </c>
      <c r="E19" s="38">
        <f t="shared" si="0"/>
        <v>4.492</v>
      </c>
      <c r="F19" s="51" t="s">
        <v>89</v>
      </c>
      <c r="G19" s="7"/>
    </row>
    <row r="20" spans="1:7" ht="12.75" customHeight="1">
      <c r="A20" s="54" t="s">
        <v>17</v>
      </c>
      <c r="B20" s="42">
        <v>1.234</v>
      </c>
      <c r="C20" s="42">
        <v>1.234</v>
      </c>
      <c r="D20" s="42">
        <v>0.10199999999999999</v>
      </c>
      <c r="E20" s="41">
        <f t="shared" si="0"/>
        <v>0.10199999999999999</v>
      </c>
      <c r="F20" s="58" t="s">
        <v>90</v>
      </c>
      <c r="G20" s="7"/>
    </row>
    <row r="21" spans="1:7" ht="12.75" customHeight="1">
      <c r="A21" s="46" t="s">
        <v>18</v>
      </c>
      <c r="B21" s="37">
        <v>368.56200000000001</v>
      </c>
      <c r="C21" s="37">
        <v>372.625</v>
      </c>
      <c r="D21" s="37">
        <v>2.5939999999999999</v>
      </c>
      <c r="E21" s="38">
        <f t="shared" si="0"/>
        <v>6.6569999999999876</v>
      </c>
      <c r="F21" s="51" t="s">
        <v>86</v>
      </c>
      <c r="G21" s="7"/>
    </row>
    <row r="22" spans="1:7" ht="12.75" customHeight="1">
      <c r="A22" s="46" t="s">
        <v>19</v>
      </c>
      <c r="B22" s="43">
        <v>291.36700000000002</v>
      </c>
      <c r="C22" s="43">
        <v>291.64100000000002</v>
      </c>
      <c r="D22" s="43">
        <v>4.8520000000000003</v>
      </c>
      <c r="E22" s="38">
        <f t="shared" si="0"/>
        <v>5.1260000000000012</v>
      </c>
      <c r="F22" s="51" t="s">
        <v>89</v>
      </c>
      <c r="G22" s="7"/>
    </row>
    <row r="23" spans="1:7" ht="12.75" customHeight="1">
      <c r="A23" s="46" t="s">
        <v>20</v>
      </c>
      <c r="B23" s="37">
        <v>184.93799999999999</v>
      </c>
      <c r="C23" s="37">
        <v>185.07</v>
      </c>
      <c r="D23" s="37">
        <v>3.2890000000000001</v>
      </c>
      <c r="E23" s="38">
        <f t="shared" si="0"/>
        <v>3.4210000000000051</v>
      </c>
      <c r="F23" s="51" t="s">
        <v>89</v>
      </c>
      <c r="G23" s="7"/>
    </row>
    <row r="24" spans="1:7" ht="12.75" customHeight="1">
      <c r="A24" s="46" t="s">
        <v>21</v>
      </c>
      <c r="B24" s="37">
        <v>486.76600000000002</v>
      </c>
      <c r="C24" s="37">
        <v>487.14800000000002</v>
      </c>
      <c r="D24" s="37">
        <v>5.3280000000000003</v>
      </c>
      <c r="E24" s="38">
        <f t="shared" si="0"/>
        <v>5.7100000000000053</v>
      </c>
      <c r="F24" s="51" t="s">
        <v>89</v>
      </c>
      <c r="G24" s="7"/>
    </row>
    <row r="25" spans="1:7" ht="12.75" customHeight="1">
      <c r="A25" s="46" t="s">
        <v>22</v>
      </c>
      <c r="B25" s="37">
        <v>128.84399999999999</v>
      </c>
      <c r="C25" s="37">
        <v>128.953</v>
      </c>
      <c r="D25" s="37">
        <v>2.4140000000000001</v>
      </c>
      <c r="E25" s="38">
        <f t="shared" si="0"/>
        <v>2.523000000000009</v>
      </c>
      <c r="F25" s="51" t="s">
        <v>89</v>
      </c>
      <c r="G25" s="7"/>
    </row>
    <row r="26" spans="1:7" ht="12.75" customHeight="1">
      <c r="A26" s="46" t="s">
        <v>23</v>
      </c>
      <c r="B26" s="37">
        <v>498.10899999999998</v>
      </c>
      <c r="C26" s="37">
        <v>498.64100000000002</v>
      </c>
      <c r="D26" s="37">
        <v>6.992</v>
      </c>
      <c r="E26" s="38">
        <f t="shared" si="0"/>
        <v>7.5240000000000391</v>
      </c>
      <c r="F26" s="51" t="s">
        <v>89</v>
      </c>
      <c r="G26" s="7"/>
    </row>
    <row r="27" spans="1:7" ht="12.75" customHeight="1">
      <c r="A27" s="46" t="s">
        <v>24</v>
      </c>
      <c r="B27" s="37">
        <v>422.5</v>
      </c>
      <c r="C27" s="37">
        <v>426.01600000000002</v>
      </c>
      <c r="D27" s="37">
        <v>2.2730000000000001</v>
      </c>
      <c r="E27" s="38">
        <f t="shared" si="0"/>
        <v>5.7890000000000192</v>
      </c>
      <c r="F27" s="51" t="s">
        <v>86</v>
      </c>
      <c r="G27" s="7"/>
    </row>
    <row r="28" spans="1:7" ht="12.75" customHeight="1">
      <c r="A28" s="46" t="s">
        <v>25</v>
      </c>
      <c r="B28" s="37">
        <v>246.602</v>
      </c>
      <c r="C28" s="37">
        <v>246.75800000000001</v>
      </c>
      <c r="D28" s="37">
        <v>3.641</v>
      </c>
      <c r="E28" s="38">
        <f t="shared" si="0"/>
        <v>3.7970000000000059</v>
      </c>
      <c r="F28" s="51" t="s">
        <v>89</v>
      </c>
      <c r="G28" s="7"/>
    </row>
    <row r="29" spans="1:7" ht="12.75" customHeight="1">
      <c r="A29" s="46" t="s">
        <v>26</v>
      </c>
      <c r="B29" s="37">
        <v>342.96899999999999</v>
      </c>
      <c r="C29" s="37">
        <v>343.34399999999999</v>
      </c>
      <c r="D29" s="37">
        <v>4.3360000000000003</v>
      </c>
      <c r="E29" s="38">
        <f t="shared" si="0"/>
        <v>4.7110000000000003</v>
      </c>
      <c r="F29" s="51" t="s">
        <v>89</v>
      </c>
      <c r="G29" s="7"/>
    </row>
    <row r="30" spans="1:7" ht="12.75" customHeight="1">
      <c r="A30" s="46" t="s">
        <v>27</v>
      </c>
      <c r="B30" s="37">
        <v>123.55500000000001</v>
      </c>
      <c r="C30" s="37">
        <v>123.664</v>
      </c>
      <c r="D30" s="37">
        <v>1.875</v>
      </c>
      <c r="E30" s="38">
        <f t="shared" si="0"/>
        <v>1.9839999999999947</v>
      </c>
      <c r="F30" s="51" t="s">
        <v>89</v>
      </c>
      <c r="G30" s="7"/>
    </row>
    <row r="31" spans="1:7" ht="12.75" customHeight="1">
      <c r="A31" s="46" t="s">
        <v>28</v>
      </c>
      <c r="B31" s="37">
        <v>529.61699999999996</v>
      </c>
      <c r="C31" s="37">
        <v>529.96100000000001</v>
      </c>
      <c r="D31" s="37">
        <v>5.3120000000000003</v>
      </c>
      <c r="E31" s="38">
        <f t="shared" si="0"/>
        <v>5.6560000000000512</v>
      </c>
      <c r="F31" s="51" t="s">
        <v>89</v>
      </c>
      <c r="G31" s="7"/>
    </row>
    <row r="32" spans="1:7" ht="12.75" customHeight="1">
      <c r="A32" s="46" t="s">
        <v>29</v>
      </c>
      <c r="B32" s="37">
        <v>376.98399999999998</v>
      </c>
      <c r="C32" s="37">
        <v>377.53899999999999</v>
      </c>
      <c r="D32" s="37">
        <v>10.625</v>
      </c>
      <c r="E32" s="38">
        <f t="shared" si="0"/>
        <v>11.180000000000007</v>
      </c>
      <c r="F32" s="51" t="s">
        <v>89</v>
      </c>
      <c r="G32" s="7"/>
    </row>
    <row r="33" spans="1:7" ht="12.75" customHeight="1">
      <c r="A33" s="46" t="s">
        <v>30</v>
      </c>
      <c r="B33" s="45">
        <v>428.46100000000001</v>
      </c>
      <c r="C33" s="45">
        <v>432.25</v>
      </c>
      <c r="D33" s="45">
        <v>0.64100000000000001</v>
      </c>
      <c r="E33" s="38">
        <f t="shared" si="0"/>
        <v>4.4299999999999873</v>
      </c>
      <c r="F33" s="55">
        <v>44923</v>
      </c>
      <c r="G33" s="7"/>
    </row>
    <row r="34" spans="1:7" ht="12.75" customHeight="1">
      <c r="A34" s="46" t="s">
        <v>31</v>
      </c>
      <c r="B34" s="37">
        <v>176.398</v>
      </c>
      <c r="C34" s="37">
        <v>178.71100000000001</v>
      </c>
      <c r="D34" s="37">
        <v>1.2729999999999999</v>
      </c>
      <c r="E34" s="38">
        <f t="shared" si="0"/>
        <v>3.5860000000000163</v>
      </c>
      <c r="F34" s="51" t="s">
        <v>86</v>
      </c>
      <c r="G34" s="7"/>
    </row>
    <row r="35" spans="1:7" ht="12.75" customHeight="1">
      <c r="A35" s="54" t="s">
        <v>32</v>
      </c>
      <c r="B35" s="42">
        <v>47.125</v>
      </c>
      <c r="C35" s="42">
        <v>47.655999999999999</v>
      </c>
      <c r="D35" s="42">
        <v>0.14099999999999999</v>
      </c>
      <c r="E35" s="41">
        <f t="shared" si="0"/>
        <v>0.67199999999999882</v>
      </c>
      <c r="F35" s="59" t="s">
        <v>93</v>
      </c>
      <c r="G35" s="7"/>
    </row>
    <row r="36" spans="1:7" ht="12.75" customHeight="1">
      <c r="A36" s="46" t="s">
        <v>33</v>
      </c>
      <c r="B36" s="37">
        <v>253.93799999999999</v>
      </c>
      <c r="C36" s="37">
        <v>254.148</v>
      </c>
      <c r="D36" s="37">
        <v>2.5779999999999998</v>
      </c>
      <c r="E36" s="38">
        <f t="shared" si="0"/>
        <v>2.7880000000000078</v>
      </c>
      <c r="F36" s="51" t="s">
        <v>89</v>
      </c>
      <c r="G36" s="7"/>
    </row>
    <row r="37" spans="1:7" ht="12.75" customHeight="1">
      <c r="A37" s="46" t="s">
        <v>34</v>
      </c>
      <c r="B37" s="37">
        <v>407.77300000000002</v>
      </c>
      <c r="C37" s="37">
        <v>408.13299999999998</v>
      </c>
      <c r="D37" s="37">
        <v>6.0860000000000003</v>
      </c>
      <c r="E37" s="38">
        <f t="shared" si="0"/>
        <v>6.4459999999999571</v>
      </c>
      <c r="F37" s="51" t="s">
        <v>89</v>
      </c>
      <c r="G37" s="7"/>
    </row>
    <row r="38" spans="1:7" ht="12.75" customHeight="1">
      <c r="A38" s="46" t="s">
        <v>35</v>
      </c>
      <c r="B38" s="37">
        <v>207.00800000000001</v>
      </c>
      <c r="C38" s="37">
        <v>207.21100000000001</v>
      </c>
      <c r="D38" s="37">
        <v>4.1879999999999997</v>
      </c>
      <c r="E38" s="38">
        <f t="shared" si="0"/>
        <v>4.3910000000000027</v>
      </c>
      <c r="F38" s="51" t="s">
        <v>89</v>
      </c>
      <c r="G38" s="7"/>
    </row>
    <row r="39" spans="1:7" ht="12.75" customHeight="1">
      <c r="A39" s="46" t="s">
        <v>36</v>
      </c>
      <c r="B39" s="37">
        <v>230.46100000000001</v>
      </c>
      <c r="C39" s="37">
        <v>231.852</v>
      </c>
      <c r="D39" s="37">
        <v>1.3120000000000001</v>
      </c>
      <c r="E39" s="38">
        <f t="shared" si="0"/>
        <v>2.7029999999999914</v>
      </c>
      <c r="F39" s="51" t="s">
        <v>86</v>
      </c>
      <c r="G39" s="7"/>
    </row>
    <row r="40" spans="1:7" ht="12.75" customHeight="1">
      <c r="A40" s="46" t="s">
        <v>37</v>
      </c>
      <c r="B40" s="37">
        <v>175.28899999999999</v>
      </c>
      <c r="C40" s="37">
        <v>176.68</v>
      </c>
      <c r="D40" s="37">
        <v>1.5860000000000001</v>
      </c>
      <c r="E40" s="38">
        <f t="shared" si="0"/>
        <v>2.9770000000000199</v>
      </c>
      <c r="F40" s="51" t="s">
        <v>86</v>
      </c>
      <c r="G40" s="7"/>
    </row>
    <row r="41" spans="1:7" ht="12.75" customHeight="1">
      <c r="A41" s="46" t="s">
        <v>38</v>
      </c>
      <c r="B41" s="37">
        <v>465.59399999999999</v>
      </c>
      <c r="C41" s="37">
        <v>466.16399999999999</v>
      </c>
      <c r="D41" s="37">
        <v>6.6879999999999997</v>
      </c>
      <c r="E41" s="38">
        <f t="shared" si="0"/>
        <v>7.2579999999999929</v>
      </c>
      <c r="F41" s="51" t="s">
        <v>89</v>
      </c>
      <c r="G41" s="7"/>
    </row>
    <row r="42" spans="1:7" ht="12.75" customHeight="1">
      <c r="A42" s="46" t="s">
        <v>39</v>
      </c>
      <c r="B42" s="37">
        <v>28.015999999999998</v>
      </c>
      <c r="C42" s="37">
        <v>28.047000000000001</v>
      </c>
      <c r="D42" s="37">
        <v>1.2110000000000001</v>
      </c>
      <c r="E42" s="38">
        <f t="shared" si="0"/>
        <v>1.2420000000000024</v>
      </c>
      <c r="F42" s="51" t="s">
        <v>89</v>
      </c>
      <c r="G42" s="7"/>
    </row>
    <row r="43" spans="1:7" ht="12.75" customHeight="1">
      <c r="A43" s="46" t="s">
        <v>40</v>
      </c>
      <c r="B43" s="37">
        <v>207.523</v>
      </c>
      <c r="C43" s="37">
        <v>207.80500000000001</v>
      </c>
      <c r="D43" s="37">
        <v>4.133</v>
      </c>
      <c r="E43" s="38">
        <f t="shared" si="0"/>
        <v>4.4150000000000107</v>
      </c>
      <c r="F43" s="51" t="s">
        <v>89</v>
      </c>
      <c r="G43" s="7"/>
    </row>
    <row r="44" spans="1:7" ht="12.75" customHeight="1">
      <c r="A44" s="46" t="s">
        <v>41</v>
      </c>
      <c r="B44" s="37">
        <v>276.71899999999999</v>
      </c>
      <c r="C44" s="37">
        <v>277.35899999999998</v>
      </c>
      <c r="D44" s="37">
        <v>1.5469999999999999</v>
      </c>
      <c r="E44" s="38">
        <f t="shared" si="0"/>
        <v>2.1869999999999861</v>
      </c>
      <c r="F44" s="51" t="s">
        <v>86</v>
      </c>
      <c r="G44" s="7"/>
    </row>
    <row r="45" spans="1:7" ht="12.75" customHeight="1">
      <c r="A45" s="46" t="s">
        <v>42</v>
      </c>
      <c r="B45" s="37">
        <v>227.18</v>
      </c>
      <c r="C45" s="37">
        <v>227.36699999999999</v>
      </c>
      <c r="D45" s="37">
        <v>3.6720000000000002</v>
      </c>
      <c r="E45" s="38">
        <f t="shared" si="0"/>
        <v>3.8589999999999836</v>
      </c>
      <c r="F45" s="51" t="s">
        <v>89</v>
      </c>
      <c r="G45" s="7"/>
    </row>
    <row r="46" spans="1:7" ht="12.75" customHeight="1">
      <c r="A46" s="46" t="s">
        <v>43</v>
      </c>
      <c r="B46" s="37">
        <v>397.42200000000003</v>
      </c>
      <c r="C46" s="37">
        <v>397.83600000000001</v>
      </c>
      <c r="D46" s="37">
        <v>5.875</v>
      </c>
      <c r="E46" s="38">
        <f t="shared" si="0"/>
        <v>6.2889999999999873</v>
      </c>
      <c r="F46" s="51" t="s">
        <v>89</v>
      </c>
      <c r="G46" s="7"/>
    </row>
    <row r="47" spans="1:7" ht="12.75" customHeight="1">
      <c r="A47" s="47" t="s">
        <v>44</v>
      </c>
      <c r="B47" s="36">
        <v>405.64100000000002</v>
      </c>
      <c r="C47" s="36">
        <v>406.26600000000002</v>
      </c>
      <c r="D47" s="36">
        <v>0.21099999999999999</v>
      </c>
      <c r="E47" s="39">
        <f t="shared" si="0"/>
        <v>0.83599999999999997</v>
      </c>
      <c r="F47" s="52" t="s">
        <v>91</v>
      </c>
      <c r="G47" s="44">
        <v>882790566</v>
      </c>
    </row>
    <row r="48" spans="1:7" ht="12.75" customHeight="1">
      <c r="A48" s="47" t="s">
        <v>45</v>
      </c>
      <c r="B48" s="36">
        <v>467.95299999999997</v>
      </c>
      <c r="C48" s="36">
        <v>468.16399999999999</v>
      </c>
      <c r="D48" s="36"/>
      <c r="E48" s="39">
        <f t="shared" si="0"/>
        <v>0.21100000000001273</v>
      </c>
      <c r="F48" s="52" t="s">
        <v>92</v>
      </c>
      <c r="G48" s="44">
        <v>889036781</v>
      </c>
    </row>
    <row r="49" spans="1:7" ht="12.75" customHeight="1">
      <c r="A49" s="46" t="s">
        <v>46</v>
      </c>
      <c r="B49" s="37">
        <v>479.22699999999998</v>
      </c>
      <c r="C49" s="37">
        <v>479.68</v>
      </c>
      <c r="D49" s="37">
        <v>7.3280000000000003</v>
      </c>
      <c r="E49" s="38">
        <f t="shared" si="0"/>
        <v>7.7810000000000317</v>
      </c>
      <c r="F49" s="51" t="s">
        <v>89</v>
      </c>
      <c r="G49" s="7"/>
    </row>
    <row r="50" spans="1:7" ht="12.75" customHeight="1">
      <c r="A50" s="46" t="s">
        <v>47</v>
      </c>
      <c r="B50" s="37">
        <v>231.89099999999999</v>
      </c>
      <c r="C50" s="37">
        <v>232.18799999999999</v>
      </c>
      <c r="D50" s="37">
        <v>5.9530000000000003</v>
      </c>
      <c r="E50" s="38">
        <f t="shared" si="0"/>
        <v>6.2499999999999973</v>
      </c>
      <c r="F50" s="51" t="s">
        <v>89</v>
      </c>
      <c r="G50" s="7"/>
    </row>
    <row r="51" spans="1:7" ht="12.75" customHeight="1">
      <c r="A51" s="46" t="s">
        <v>48</v>
      </c>
      <c r="B51" s="37">
        <v>458.57</v>
      </c>
      <c r="C51" s="37">
        <v>458.98399999999998</v>
      </c>
      <c r="D51" s="37">
        <v>5.516</v>
      </c>
      <c r="E51" s="38">
        <f t="shared" si="0"/>
        <v>5.9299999999999873</v>
      </c>
      <c r="F51" s="51" t="s">
        <v>89</v>
      </c>
      <c r="G51" s="7"/>
    </row>
    <row r="52" spans="1:7" ht="12.75" customHeight="1">
      <c r="A52" s="46" t="s">
        <v>49</v>
      </c>
      <c r="B52" s="37">
        <v>37.875</v>
      </c>
      <c r="C52" s="37">
        <v>37.890999999999998</v>
      </c>
      <c r="D52" s="37">
        <v>0.64100000000000001</v>
      </c>
      <c r="E52" s="38">
        <f t="shared" si="0"/>
        <v>0.65699999999999825</v>
      </c>
      <c r="F52" s="51" t="s">
        <v>89</v>
      </c>
      <c r="G52" s="7"/>
    </row>
    <row r="53" spans="1:7" ht="12.75" customHeight="1">
      <c r="A53" s="46" t="s">
        <v>50</v>
      </c>
      <c r="B53" s="37">
        <v>451.71100000000001</v>
      </c>
      <c r="C53" s="37">
        <v>452.08600000000001</v>
      </c>
      <c r="D53" s="37">
        <v>7.0620000000000003</v>
      </c>
      <c r="E53" s="38">
        <f t="shared" si="0"/>
        <v>7.4370000000000003</v>
      </c>
      <c r="F53" s="51" t="s">
        <v>89</v>
      </c>
      <c r="G53" s="7"/>
    </row>
    <row r="54" spans="1:7" ht="12.75" customHeight="1">
      <c r="A54" s="46" t="s">
        <v>51</v>
      </c>
      <c r="B54" s="37">
        <v>252.352</v>
      </c>
      <c r="C54" s="37">
        <v>252.88300000000001</v>
      </c>
      <c r="D54" s="37">
        <v>9.3360000000000003</v>
      </c>
      <c r="E54" s="38">
        <f t="shared" si="0"/>
        <v>9.8670000000000062</v>
      </c>
      <c r="F54" s="51" t="s">
        <v>89</v>
      </c>
      <c r="G54" s="7"/>
    </row>
    <row r="55" spans="1:7" ht="12.75" customHeight="1">
      <c r="A55" s="46" t="s">
        <v>52</v>
      </c>
      <c r="B55" s="37">
        <v>116.883</v>
      </c>
      <c r="C55" s="37">
        <v>116.98399999999999</v>
      </c>
      <c r="D55" s="37">
        <v>2.3199999999999998</v>
      </c>
      <c r="E55" s="38">
        <f t="shared" si="0"/>
        <v>2.4209999999999989</v>
      </c>
      <c r="F55" s="51" t="s">
        <v>89</v>
      </c>
      <c r="G55" s="7"/>
    </row>
    <row r="56" spans="1:7" ht="12.75" customHeight="1">
      <c r="A56" s="46" t="s">
        <v>53</v>
      </c>
      <c r="B56" s="37">
        <v>487.65600000000001</v>
      </c>
      <c r="C56" s="37">
        <v>490.95299999999997</v>
      </c>
      <c r="D56" s="37">
        <v>2.0390000000000001</v>
      </c>
      <c r="E56" s="38">
        <f t="shared" si="0"/>
        <v>5.3359999999999683</v>
      </c>
      <c r="F56" s="51" t="s">
        <v>86</v>
      </c>
      <c r="G56" s="7"/>
    </row>
    <row r="57" spans="1:7" ht="12.75" customHeight="1">
      <c r="A57" s="46" t="s">
        <v>54</v>
      </c>
      <c r="B57" s="37">
        <v>136.21100000000001</v>
      </c>
      <c r="C57" s="37">
        <v>137.26599999999999</v>
      </c>
      <c r="D57" s="37">
        <v>0.85899999999999999</v>
      </c>
      <c r="E57" s="38">
        <f t="shared" si="0"/>
        <v>1.9139999999999784</v>
      </c>
      <c r="F57" s="51" t="s">
        <v>86</v>
      </c>
      <c r="G57" s="7"/>
    </row>
    <row r="58" spans="1:7" ht="12.75" customHeight="1" thickBot="1">
      <c r="A58" s="56" t="s">
        <v>55</v>
      </c>
      <c r="B58" s="57">
        <v>12.305</v>
      </c>
      <c r="C58" s="57">
        <v>12.305</v>
      </c>
      <c r="D58" s="57">
        <v>7.8E-2</v>
      </c>
      <c r="E58" s="60">
        <f t="shared" si="0"/>
        <v>7.8E-2</v>
      </c>
      <c r="F58" s="61" t="s">
        <v>95</v>
      </c>
      <c r="G58" s="7"/>
    </row>
    <row r="59" spans="1:7" ht="12.75" customHeight="1">
      <c r="A59" s="5"/>
      <c r="B59" s="5"/>
      <c r="C59" s="9" t="s">
        <v>58</v>
      </c>
      <c r="D59" s="9"/>
      <c r="E59" s="9">
        <f>SUM(E3:E58)</f>
        <v>242.89400000000012</v>
      </c>
      <c r="F59" s="3"/>
      <c r="G59" s="3"/>
    </row>
    <row r="60" spans="1:7" ht="12.75" customHeight="1">
      <c r="A60" s="5"/>
      <c r="B60" s="5"/>
      <c r="C60" s="1" t="s">
        <v>57</v>
      </c>
      <c r="D60" s="1"/>
      <c r="E60" s="1">
        <v>246</v>
      </c>
      <c r="F60" s="3"/>
      <c r="G60" s="3"/>
    </row>
    <row r="61" spans="1:7" ht="12.75" customHeight="1">
      <c r="A61" s="5"/>
      <c r="B61" s="5"/>
      <c r="C61" s="2" t="s">
        <v>62</v>
      </c>
      <c r="D61" s="2"/>
      <c r="E61" s="2">
        <f>100-((ROUND(E59/E60,4))*100)</f>
        <v>1.2599999999999909</v>
      </c>
      <c r="F61" s="8"/>
      <c r="G61" s="8"/>
    </row>
    <row r="62" spans="1:7">
      <c r="C62" s="6" t="s">
        <v>63</v>
      </c>
      <c r="D62" s="6"/>
      <c r="E62" s="6">
        <f>E60-E59</f>
        <v>3.1059999999998809</v>
      </c>
    </row>
    <row r="66" spans="5:5">
      <c r="E66">
        <v>5739</v>
      </c>
    </row>
    <row r="67" spans="5:5">
      <c r="E67">
        <v>5987</v>
      </c>
    </row>
    <row r="68" spans="5:5">
      <c r="E68">
        <f>E67-E66</f>
        <v>248</v>
      </c>
    </row>
  </sheetData>
  <mergeCells count="2">
    <mergeCell ref="B2:C2"/>
    <mergeCell ref="B1:F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109"/>
  <sheetViews>
    <sheetView tabSelected="1" topLeftCell="A4" zoomScale="70" zoomScaleNormal="70" workbookViewId="0">
      <selection activeCell="A5" sqref="A5:B6"/>
    </sheetView>
  </sheetViews>
  <sheetFormatPr defaultRowHeight="12.75"/>
  <cols>
    <col min="1" max="1" width="14.42578125" customWidth="1"/>
    <col min="2" max="2" width="13.5703125" customWidth="1"/>
  </cols>
  <sheetData>
    <row r="1" spans="1:2" ht="12.75" customHeight="1">
      <c r="A1" s="74" t="s">
        <v>99</v>
      </c>
      <c r="B1" s="75"/>
    </row>
    <row r="2" spans="1:2" ht="12.75" customHeight="1">
      <c r="A2" s="76"/>
      <c r="B2" s="77"/>
    </row>
    <row r="3" spans="1:2">
      <c r="A3" s="76"/>
      <c r="B3" s="77"/>
    </row>
    <row r="4" spans="1:2">
      <c r="A4" s="78"/>
      <c r="B4" s="79"/>
    </row>
    <row r="5" spans="1:2" ht="12.75" customHeight="1">
      <c r="A5" s="80" t="s">
        <v>75</v>
      </c>
      <c r="B5" s="81"/>
    </row>
    <row r="6" spans="1:2" ht="12.75" customHeight="1">
      <c r="A6" s="82"/>
      <c r="B6" s="83"/>
    </row>
    <row r="7" spans="1:2">
      <c r="A7" s="18"/>
      <c r="B7" s="10" t="s">
        <v>66</v>
      </c>
    </row>
    <row r="8" spans="1:2">
      <c r="A8" s="14" t="s">
        <v>57</v>
      </c>
      <c r="B8" s="19">
        <v>228</v>
      </c>
    </row>
    <row r="9" spans="1:2">
      <c r="A9" s="15" t="s">
        <v>64</v>
      </c>
      <c r="B9" s="12">
        <f>223.113-1.54</f>
        <v>221.57300000000001</v>
      </c>
    </row>
    <row r="10" spans="1:2">
      <c r="A10" s="16" t="s">
        <v>62</v>
      </c>
      <c r="B10" s="11">
        <f>100-((ROUND(B9/B8,4))*100)</f>
        <v>2.8199999999999932</v>
      </c>
    </row>
    <row r="11" spans="1:2">
      <c r="A11" s="17" t="s">
        <v>65</v>
      </c>
      <c r="B11" s="13">
        <f>B8-B9</f>
        <v>6.4269999999999925</v>
      </c>
    </row>
    <row r="12" spans="1:2" ht="12.75" customHeight="1">
      <c r="A12" s="80" t="s">
        <v>77</v>
      </c>
      <c r="B12" s="81"/>
    </row>
    <row r="13" spans="1:2" ht="12.75" customHeight="1">
      <c r="A13" s="82"/>
      <c r="B13" s="83"/>
    </row>
    <row r="14" spans="1:2">
      <c r="A14" s="18"/>
      <c r="B14" s="10" t="s">
        <v>66</v>
      </c>
    </row>
    <row r="15" spans="1:2">
      <c r="A15" s="14" t="s">
        <v>57</v>
      </c>
      <c r="B15" s="19">
        <v>240</v>
      </c>
    </row>
    <row r="16" spans="1:2">
      <c r="A16" s="15" t="s">
        <v>64</v>
      </c>
      <c r="B16" s="12">
        <f>232.087-1.54</f>
        <v>230.547</v>
      </c>
    </row>
    <row r="17" spans="1:2">
      <c r="A17" s="16" t="s">
        <v>62</v>
      </c>
      <c r="B17" s="11">
        <f>100-((ROUND(B16/B15,4))*100)</f>
        <v>3.9399999999999977</v>
      </c>
    </row>
    <row r="18" spans="1:2">
      <c r="A18" s="17" t="s">
        <v>65</v>
      </c>
      <c r="B18" s="13">
        <f>B15-B16</f>
        <v>9.453000000000003</v>
      </c>
    </row>
    <row r="19" spans="1:2" ht="12.75" customHeight="1">
      <c r="A19" s="80" t="s">
        <v>72</v>
      </c>
      <c r="B19" s="81"/>
    </row>
    <row r="20" spans="1:2" ht="12.75" customHeight="1">
      <c r="A20" s="82"/>
      <c r="B20" s="83"/>
    </row>
    <row r="21" spans="1:2">
      <c r="A21" s="18"/>
      <c r="B21" s="10" t="s">
        <v>66</v>
      </c>
    </row>
    <row r="22" spans="1:2">
      <c r="A22" s="14" t="s">
        <v>57</v>
      </c>
      <c r="B22" s="19">
        <v>282</v>
      </c>
    </row>
    <row r="23" spans="1:2">
      <c r="A23" s="15" t="s">
        <v>64</v>
      </c>
      <c r="B23" s="12">
        <f>275.784-1.54</f>
        <v>274.24399999999997</v>
      </c>
    </row>
    <row r="24" spans="1:2">
      <c r="A24" s="16" t="s">
        <v>62</v>
      </c>
      <c r="B24" s="11">
        <f>100-((ROUND(B23/B22,4))*100)</f>
        <v>2.75</v>
      </c>
    </row>
    <row r="25" spans="1:2">
      <c r="A25" s="17" t="s">
        <v>65</v>
      </c>
      <c r="B25" s="13">
        <f>B22-B23</f>
        <v>7.7560000000000286</v>
      </c>
    </row>
    <row r="26" spans="1:2" ht="12.75" customHeight="1">
      <c r="A26" s="80" t="s">
        <v>71</v>
      </c>
      <c r="B26" s="81"/>
    </row>
    <row r="27" spans="1:2" ht="12.75" customHeight="1">
      <c r="A27" s="82"/>
      <c r="B27" s="83"/>
    </row>
    <row r="28" spans="1:2">
      <c r="A28" s="18"/>
      <c r="B28" s="10" t="s">
        <v>66</v>
      </c>
    </row>
    <row r="29" spans="1:2">
      <c r="A29" s="14" t="s">
        <v>57</v>
      </c>
      <c r="B29" s="19">
        <v>233</v>
      </c>
    </row>
    <row r="30" spans="1:2">
      <c r="A30" s="15" t="s">
        <v>64</v>
      </c>
      <c r="B30" s="12">
        <f>228.975-1.54</f>
        <v>227.435</v>
      </c>
    </row>
    <row r="31" spans="1:2">
      <c r="A31" s="16" t="s">
        <v>62</v>
      </c>
      <c r="B31" s="11">
        <f>100-((ROUND(B30/B29,4))*100)</f>
        <v>2.3900000000000006</v>
      </c>
    </row>
    <row r="32" spans="1:2">
      <c r="A32" s="17" t="s">
        <v>65</v>
      </c>
      <c r="B32" s="13">
        <f>B29-B30</f>
        <v>5.5649999999999977</v>
      </c>
    </row>
    <row r="33" spans="1:2" ht="12.75" customHeight="1">
      <c r="A33" s="80" t="s">
        <v>68</v>
      </c>
      <c r="B33" s="81"/>
    </row>
    <row r="34" spans="1:2" ht="12.75" customHeight="1">
      <c r="A34" s="82"/>
      <c r="B34" s="83"/>
    </row>
    <row r="35" spans="1:2">
      <c r="A35" s="18"/>
      <c r="B35" s="10" t="s">
        <v>66</v>
      </c>
    </row>
    <row r="36" spans="1:2">
      <c r="A36" s="14" t="s">
        <v>57</v>
      </c>
      <c r="B36" s="19">
        <v>232</v>
      </c>
    </row>
    <row r="37" spans="1:2">
      <c r="A37" s="15" t="s">
        <v>64</v>
      </c>
      <c r="B37" s="12">
        <f>230.322-1.54</f>
        <v>228.78200000000001</v>
      </c>
    </row>
    <row r="38" spans="1:2">
      <c r="A38" s="16" t="s">
        <v>62</v>
      </c>
      <c r="B38" s="11">
        <f>100-((ROUND(B37/B36,4))*100)</f>
        <v>1.3900000000000006</v>
      </c>
    </row>
    <row r="39" spans="1:2">
      <c r="A39" s="17" t="s">
        <v>65</v>
      </c>
      <c r="B39" s="13">
        <f>B36-B37</f>
        <v>3.2179999999999893</v>
      </c>
    </row>
    <row r="40" spans="1:2" ht="12.75" customHeight="1">
      <c r="A40" s="80" t="s">
        <v>76</v>
      </c>
      <c r="B40" s="81"/>
    </row>
    <row r="41" spans="1:2" ht="12.75" customHeight="1">
      <c r="A41" s="82"/>
      <c r="B41" s="83"/>
    </row>
    <row r="42" spans="1:2">
      <c r="A42" s="18"/>
      <c r="B42" s="10" t="s">
        <v>66</v>
      </c>
    </row>
    <row r="43" spans="1:2">
      <c r="A43" s="14" t="s">
        <v>57</v>
      </c>
      <c r="B43" s="19">
        <f>247-0.86</f>
        <v>246.14</v>
      </c>
    </row>
    <row r="44" spans="1:2">
      <c r="A44" s="15" t="s">
        <v>64</v>
      </c>
      <c r="B44" s="12">
        <f>243.026-1.52</f>
        <v>241.506</v>
      </c>
    </row>
    <row r="45" spans="1:2">
      <c r="A45" s="16" t="s">
        <v>62</v>
      </c>
      <c r="B45" s="11">
        <f>100-((ROUND(B44/B43,4))*100)</f>
        <v>1.8800000000000097</v>
      </c>
    </row>
    <row r="46" spans="1:2">
      <c r="A46" s="17" t="s">
        <v>65</v>
      </c>
      <c r="B46" s="13">
        <f>B43-B44</f>
        <v>4.6339999999999861</v>
      </c>
    </row>
    <row r="47" spans="1:2" ht="12.75" customHeight="1">
      <c r="A47" s="80" t="s">
        <v>70</v>
      </c>
      <c r="B47" s="81"/>
    </row>
    <row r="48" spans="1:2" ht="12.75" customHeight="1">
      <c r="A48" s="82"/>
      <c r="B48" s="83"/>
    </row>
    <row r="49" spans="1:2">
      <c r="A49" s="18"/>
      <c r="B49" s="10" t="s">
        <v>66</v>
      </c>
    </row>
    <row r="50" spans="1:2">
      <c r="A50" s="14" t="s">
        <v>57</v>
      </c>
      <c r="B50" s="19">
        <v>226</v>
      </c>
    </row>
    <row r="51" spans="1:2">
      <c r="A51" s="15" t="s">
        <v>64</v>
      </c>
      <c r="B51" s="12">
        <v>198.00700000000001</v>
      </c>
    </row>
    <row r="52" spans="1:2">
      <c r="A52" s="16" t="s">
        <v>62</v>
      </c>
      <c r="B52" s="11">
        <f>100-((ROUND(B51/B50,4))*100)</f>
        <v>12.39</v>
      </c>
    </row>
    <row r="53" spans="1:2">
      <c r="A53" s="17" t="s">
        <v>65</v>
      </c>
      <c r="B53" s="13">
        <f>B50-B51</f>
        <v>27.992999999999995</v>
      </c>
    </row>
    <row r="54" spans="1:2">
      <c r="A54" s="67" t="s">
        <v>69</v>
      </c>
      <c r="B54" s="68"/>
    </row>
    <row r="55" spans="1:2" ht="12.75" customHeight="1">
      <c r="A55" s="67"/>
      <c r="B55" s="68"/>
    </row>
    <row r="56" spans="1:2">
      <c r="A56" s="18"/>
      <c r="B56" s="10" t="s">
        <v>66</v>
      </c>
    </row>
    <row r="57" spans="1:2">
      <c r="A57" s="14" t="s">
        <v>57</v>
      </c>
      <c r="B57" s="19">
        <v>262</v>
      </c>
    </row>
    <row r="58" spans="1:2">
      <c r="A58" s="15" t="s">
        <v>64</v>
      </c>
      <c r="B58" s="12">
        <v>256.48200000000003</v>
      </c>
    </row>
    <row r="59" spans="1:2">
      <c r="A59" s="16" t="s">
        <v>62</v>
      </c>
      <c r="B59" s="11">
        <f>100-((ROUND(B58/B57,4))*100)</f>
        <v>2.1099999999999994</v>
      </c>
    </row>
    <row r="60" spans="1:2">
      <c r="A60" s="17" t="s">
        <v>65</v>
      </c>
      <c r="B60" s="13">
        <f>B57-B58</f>
        <v>5.5179999999999723</v>
      </c>
    </row>
    <row r="61" spans="1:2">
      <c r="A61" s="67" t="s">
        <v>74</v>
      </c>
      <c r="B61" s="68"/>
    </row>
    <row r="62" spans="1:2">
      <c r="A62" s="67"/>
      <c r="B62" s="68"/>
    </row>
    <row r="63" spans="1:2">
      <c r="A63" s="18"/>
      <c r="B63" s="10" t="s">
        <v>66</v>
      </c>
    </row>
    <row r="64" spans="1:2">
      <c r="A64" s="14" t="s">
        <v>57</v>
      </c>
      <c r="B64" s="19">
        <f>245-0.43</f>
        <v>244.57</v>
      </c>
    </row>
    <row r="65" spans="1:2">
      <c r="A65" s="15" t="s">
        <v>64</v>
      </c>
      <c r="B65" s="12">
        <f>241.345-0.024</f>
        <v>241.321</v>
      </c>
    </row>
    <row r="66" spans="1:2">
      <c r="A66" s="16" t="s">
        <v>62</v>
      </c>
      <c r="B66" s="11">
        <f>100-((ROUND(B65/B64,4))*100)</f>
        <v>1.3299999999999983</v>
      </c>
    </row>
    <row r="67" spans="1:2">
      <c r="A67" s="17" t="s">
        <v>65</v>
      </c>
      <c r="B67" s="13">
        <f>B64-B65</f>
        <v>3.2489999999999952</v>
      </c>
    </row>
    <row r="68" spans="1:2" ht="12.75" customHeight="1">
      <c r="A68" s="67" t="s">
        <v>82</v>
      </c>
      <c r="B68" s="68"/>
    </row>
    <row r="69" spans="1:2" ht="12.75" customHeight="1">
      <c r="A69" s="67"/>
      <c r="B69" s="68"/>
    </row>
    <row r="70" spans="1:2">
      <c r="A70" s="18"/>
      <c r="B70" s="10" t="s">
        <v>66</v>
      </c>
    </row>
    <row r="71" spans="1:2">
      <c r="A71" s="14" t="s">
        <v>57</v>
      </c>
      <c r="B71" s="19">
        <v>222</v>
      </c>
    </row>
    <row r="72" spans="1:2">
      <c r="A72" s="15" t="s">
        <v>64</v>
      </c>
      <c r="B72" s="12">
        <v>216.07300000000001</v>
      </c>
    </row>
    <row r="73" spans="1:2">
      <c r="A73" s="16" t="s">
        <v>62</v>
      </c>
      <c r="B73" s="11">
        <f>100-((ROUND(B72/B71,4))*100)</f>
        <v>2.6699999999999875</v>
      </c>
    </row>
    <row r="74" spans="1:2">
      <c r="A74" s="17" t="s">
        <v>65</v>
      </c>
      <c r="B74" s="13">
        <f>B71-B72</f>
        <v>5.9269999999999925</v>
      </c>
    </row>
    <row r="75" spans="1:2" ht="17.25" customHeight="1">
      <c r="A75" s="67" t="s">
        <v>96</v>
      </c>
      <c r="B75" s="68"/>
    </row>
    <row r="76" spans="1:2" ht="12.75" customHeight="1">
      <c r="A76" s="67"/>
      <c r="B76" s="68"/>
    </row>
    <row r="77" spans="1:2">
      <c r="A77" s="18"/>
      <c r="B77" s="10" t="s">
        <v>66</v>
      </c>
    </row>
    <row r="78" spans="1:2">
      <c r="A78" s="14" t="s">
        <v>57</v>
      </c>
      <c r="B78" s="19">
        <v>252</v>
      </c>
    </row>
    <row r="79" spans="1:2">
      <c r="A79" s="15" t="s">
        <v>64</v>
      </c>
      <c r="B79" s="12">
        <v>247.5</v>
      </c>
    </row>
    <row r="80" spans="1:2">
      <c r="A80" s="16" t="s">
        <v>62</v>
      </c>
      <c r="B80" s="11">
        <f>100-((ROUND(B79/B78,4))*100)</f>
        <v>1.7900000000000063</v>
      </c>
    </row>
    <row r="81" spans="1:2">
      <c r="A81" s="17" t="s">
        <v>65</v>
      </c>
      <c r="B81" s="13">
        <f>B78-B79</f>
        <v>4.5</v>
      </c>
    </row>
    <row r="82" spans="1:2">
      <c r="A82" s="67" t="s">
        <v>73</v>
      </c>
      <c r="B82" s="68"/>
    </row>
    <row r="83" spans="1:2">
      <c r="A83" s="67"/>
      <c r="B83" s="68"/>
    </row>
    <row r="84" spans="1:2">
      <c r="A84" s="18"/>
      <c r="B84" s="10" t="s">
        <v>66</v>
      </c>
    </row>
    <row r="85" spans="1:2">
      <c r="A85" s="14" t="s">
        <v>57</v>
      </c>
      <c r="B85" s="19">
        <f>246-0.4</f>
        <v>245.6</v>
      </c>
    </row>
    <row r="86" spans="1:2">
      <c r="A86" s="15" t="s">
        <v>64</v>
      </c>
      <c r="B86" s="12">
        <f>242.894+10.963</f>
        <v>253.857</v>
      </c>
    </row>
    <row r="87" spans="1:2">
      <c r="A87" s="16" t="s">
        <v>62</v>
      </c>
      <c r="B87" s="11">
        <f>100-((ROUND(B86/B85,4))*100)</f>
        <v>-3.3600000000000136</v>
      </c>
    </row>
    <row r="88" spans="1:2" ht="13.5" thickBot="1">
      <c r="A88" s="30" t="s">
        <v>65</v>
      </c>
      <c r="B88" s="31">
        <f>B85-B86</f>
        <v>-8.257000000000005</v>
      </c>
    </row>
    <row r="89" spans="1:2" ht="27.75">
      <c r="A89" s="69" t="s">
        <v>67</v>
      </c>
      <c r="B89" s="70"/>
    </row>
    <row r="90" spans="1:2" ht="43.5" customHeight="1">
      <c r="A90" s="20"/>
      <c r="B90" s="29" t="s">
        <v>61</v>
      </c>
    </row>
    <row r="91" spans="1:2" ht="43.5" customHeight="1">
      <c r="A91" s="21"/>
      <c r="B91" s="22" t="s">
        <v>66</v>
      </c>
    </row>
    <row r="92" spans="1:2" ht="28.5" customHeight="1">
      <c r="A92" s="23" t="s">
        <v>57</v>
      </c>
      <c r="B92" s="24">
        <f>SUM(B71+B64+B57+B50+B43+B36+B29+B22+B15+B8+B78+B85)</f>
        <v>2913.31</v>
      </c>
    </row>
    <row r="93" spans="1:2" ht="28.5" customHeight="1">
      <c r="A93" s="25" t="s">
        <v>64</v>
      </c>
      <c r="B93" s="32">
        <f>SUM(B72+B65+B58+B51+B44+B37+B30+B23+B16+B9+B79+B86)</f>
        <v>2837.3269999999998</v>
      </c>
    </row>
    <row r="94" spans="1:2" ht="28.5" customHeight="1">
      <c r="A94" s="26" t="s">
        <v>62</v>
      </c>
      <c r="B94" s="27">
        <f>100-((ROUND(B93/B92,4))*100)</f>
        <v>2.6099999999999994</v>
      </c>
    </row>
    <row r="95" spans="1:2" ht="28.5" customHeight="1" thickBot="1">
      <c r="A95" s="28" t="s">
        <v>65</v>
      </c>
      <c r="B95" s="33">
        <f>B92-B93</f>
        <v>75.983000000000175</v>
      </c>
    </row>
    <row r="98" spans="1:2">
      <c r="A98" s="72" t="s">
        <v>78</v>
      </c>
      <c r="B98" s="72"/>
    </row>
    <row r="99" spans="1:2">
      <c r="A99" s="72"/>
      <c r="B99" s="72"/>
    </row>
    <row r="100" spans="1:2">
      <c r="A100" s="73" t="s">
        <v>79</v>
      </c>
      <c r="B100" s="73"/>
    </row>
    <row r="101" spans="1:2">
      <c r="A101" s="73"/>
      <c r="B101" s="73"/>
    </row>
    <row r="102" spans="1:2">
      <c r="A102" s="71" t="s">
        <v>80</v>
      </c>
      <c r="B102" s="71"/>
    </row>
    <row r="103" spans="1:2" ht="12.75" customHeight="1">
      <c r="A103" s="73" t="s">
        <v>81</v>
      </c>
      <c r="B103" s="73"/>
    </row>
    <row r="104" spans="1:2">
      <c r="A104" s="73"/>
      <c r="B104" s="73"/>
    </row>
    <row r="105" spans="1:2" ht="40.5" customHeight="1">
      <c r="A105" s="73" t="s">
        <v>83</v>
      </c>
      <c r="B105" s="73"/>
    </row>
    <row r="106" spans="1:2">
      <c r="A106" s="73" t="s">
        <v>97</v>
      </c>
      <c r="B106" s="73"/>
    </row>
    <row r="107" spans="1:2">
      <c r="A107" s="73"/>
      <c r="B107" s="73"/>
    </row>
    <row r="108" spans="1:2">
      <c r="A108" s="73"/>
      <c r="B108" s="73"/>
    </row>
    <row r="109" spans="1:2" ht="32.25" customHeight="1">
      <c r="A109" s="72" t="s">
        <v>98</v>
      </c>
      <c r="B109" s="72"/>
    </row>
  </sheetData>
  <mergeCells count="21">
    <mergeCell ref="A33:B34"/>
    <mergeCell ref="A47:B48"/>
    <mergeCell ref="A54:B55"/>
    <mergeCell ref="A61:B62"/>
    <mergeCell ref="A40:B41"/>
    <mergeCell ref="A1:B4"/>
    <mergeCell ref="A5:B6"/>
    <mergeCell ref="A12:B13"/>
    <mergeCell ref="A19:B20"/>
    <mergeCell ref="A26:B27"/>
    <mergeCell ref="A68:B69"/>
    <mergeCell ref="A89:B89"/>
    <mergeCell ref="A102:B102"/>
    <mergeCell ref="A98:B99"/>
    <mergeCell ref="A109:B109"/>
    <mergeCell ref="A106:B108"/>
    <mergeCell ref="A105:B105"/>
    <mergeCell ref="A82:B83"/>
    <mergeCell ref="A103:B104"/>
    <mergeCell ref="A100:B101"/>
    <mergeCell ref="A75:B76"/>
  </mergeCells>
  <pageMargins left="0.7" right="0.7" top="0.75" bottom="0.75" header="0.3" footer="0.3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S-4</vt:lpstr>
      <vt:lpstr>Podsumowanie</vt:lpstr>
      <vt:lpstr>Podsumowanie!Obszar_wydruku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Marcin Olczak</cp:lastModifiedBy>
  <cp:lastPrinted>2023-02-08T10:53:21Z</cp:lastPrinted>
  <dcterms:created xsi:type="dcterms:W3CDTF">2019-02-14T12:17:41Z</dcterms:created>
  <dcterms:modified xsi:type="dcterms:W3CDTF">2025-01-02T12:07:45Z</dcterms:modified>
</cp:coreProperties>
</file>